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990" windowWidth="20730" windowHeight="11760" activeTab="1"/>
  </bookViews>
  <sheets>
    <sheet name="基礎データ" sheetId="2" r:id="rId1"/>
    <sheet name="夜数シミュレーション" sheetId="10" r:id="rId2"/>
  </sheet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5" i="10" l="1"/>
  <c r="D35" i="10"/>
  <c r="C35" i="10"/>
  <c r="E34" i="10" s="1"/>
  <c r="K34" i="10"/>
  <c r="K33" i="10"/>
  <c r="K32" i="10"/>
  <c r="K31" i="10"/>
  <c r="K30" i="10"/>
  <c r="K29" i="10"/>
  <c r="K28" i="10"/>
  <c r="K27" i="10"/>
  <c r="K26" i="10"/>
  <c r="K25" i="10"/>
  <c r="B19" i="10"/>
  <c r="F33" i="10" s="1"/>
  <c r="K35" i="10" l="1"/>
  <c r="F27" i="10"/>
  <c r="E28" i="10"/>
  <c r="F31" i="10"/>
  <c r="E32" i="10"/>
  <c r="F26" i="10"/>
  <c r="E27" i="10"/>
  <c r="F30" i="10"/>
  <c r="E31" i="10"/>
  <c r="G31" i="10" s="1"/>
  <c r="H31" i="10" s="1"/>
  <c r="F34" i="10"/>
  <c r="G34" i="10" s="1"/>
  <c r="H34" i="10" s="1"/>
  <c r="E25" i="10"/>
  <c r="F28" i="10"/>
  <c r="E29" i="10"/>
  <c r="F32" i="10"/>
  <c r="E33" i="10"/>
  <c r="G33" i="10" s="1"/>
  <c r="H33" i="10" s="1"/>
  <c r="F25" i="10"/>
  <c r="E26" i="10"/>
  <c r="G26" i="10" s="1"/>
  <c r="H26" i="10" s="1"/>
  <c r="F29" i="10"/>
  <c r="E30" i="10"/>
  <c r="G30" i="10" s="1"/>
  <c r="H30" i="10" s="1"/>
  <c r="G32" i="10" l="1"/>
  <c r="H32" i="10" s="1"/>
  <c r="F35" i="10"/>
  <c r="G25" i="10"/>
  <c r="E35" i="10"/>
  <c r="G27" i="10"/>
  <c r="H27" i="10" s="1"/>
  <c r="G28" i="10"/>
  <c r="H28" i="10" s="1"/>
  <c r="G29" i="10"/>
  <c r="H29" i="10" s="1"/>
  <c r="M3" i="2"/>
  <c r="M4" i="2"/>
  <c r="M5" i="2"/>
  <c r="M6" i="2"/>
  <c r="M7" i="2"/>
  <c r="M8" i="2"/>
  <c r="M9" i="2"/>
  <c r="M10" i="2"/>
  <c r="M11" i="2"/>
  <c r="M2" i="2"/>
  <c r="H25" i="10" l="1"/>
  <c r="H35" i="10" s="1"/>
  <c r="G35" i="10"/>
  <c r="C13" i="2"/>
  <c r="L2" i="2"/>
  <c r="L3" i="2"/>
  <c r="L4" i="2"/>
  <c r="L5" i="2"/>
  <c r="L6" i="2"/>
  <c r="L7" i="2"/>
  <c r="L8" i="2"/>
  <c r="L9" i="2"/>
  <c r="L10" i="2"/>
  <c r="L11" i="2"/>
  <c r="D13" i="2"/>
  <c r="B13" i="2"/>
  <c r="M13" i="2" l="1"/>
  <c r="L13" i="2"/>
</calcChain>
</file>

<file path=xl/comments1.xml><?xml version="1.0" encoding="utf-8"?>
<comments xmlns="http://schemas.openxmlformats.org/spreadsheetml/2006/main">
  <authors>
    <author>竹田洋一</author>
  </authors>
  <commentList>
    <comment ref="F2" authorId="0">
      <text>
        <r>
          <rPr>
            <b/>
            <sz val="9"/>
            <color indexed="81"/>
            <rFont val="MS P ゴシック"/>
            <family val="3"/>
            <charset val="128"/>
          </rPr>
          <t>２セメスターに均等に分けるとする</t>
        </r>
      </text>
    </comment>
    <comment ref="F7" authorId="0">
      <text>
        <r>
          <rPr>
            <b/>
            <sz val="9"/>
            <color indexed="81"/>
            <rFont val="MS P ゴシック"/>
            <family val="3"/>
            <charset val="128"/>
          </rPr>
          <t>６セメスターに均等に分けるとする</t>
        </r>
      </text>
    </comment>
  </commentList>
</comments>
</file>

<file path=xl/sharedStrings.xml><?xml version="1.0" encoding="utf-8"?>
<sst xmlns="http://schemas.openxmlformats.org/spreadsheetml/2006/main" count="102" uniqueCount="88">
  <si>
    <t>前提とする基礎データ</t>
    <rPh sb="0" eb="2">
      <t>ゼンテイ</t>
    </rPh>
    <rPh sb="5" eb="7">
      <t>キソ</t>
    </rPh>
    <phoneticPr fontId="1"/>
  </si>
  <si>
    <t>A→</t>
    <phoneticPr fontId="1"/>
  </si>
  <si>
    <t>M→</t>
    <phoneticPr fontId="1"/>
  </si>
  <si>
    <t>I→</t>
    <phoneticPr fontId="1"/>
  </si>
  <si>
    <t>F→</t>
    <phoneticPr fontId="1"/>
  </si>
  <si>
    <t>G→</t>
    <phoneticPr fontId="1"/>
  </si>
  <si>
    <t>S→</t>
    <phoneticPr fontId="1"/>
  </si>
  <si>
    <t>B→</t>
    <phoneticPr fontId="1"/>
  </si>
  <si>
    <t>P→</t>
    <phoneticPr fontId="1"/>
  </si>
  <si>
    <t>件数の重み</t>
    <rPh sb="0" eb="2">
      <t>ケンスウ</t>
    </rPh>
    <rPh sb="3" eb="4">
      <t>オモ</t>
    </rPh>
    <phoneticPr fontId="1"/>
  </si>
  <si>
    <t>夜数の重み</t>
    <rPh sb="0" eb="1">
      <t>ヨル</t>
    </rPh>
    <rPh sb="1" eb="2">
      <t>スウ</t>
    </rPh>
    <rPh sb="3" eb="4">
      <t>オモ</t>
    </rPh>
    <phoneticPr fontId="1"/>
  </si>
  <si>
    <t>カテゴリー</t>
    <phoneticPr fontId="1"/>
  </si>
  <si>
    <t>での分配</t>
    <rPh sb="2" eb="4">
      <t>ブンパイ</t>
    </rPh>
    <phoneticPr fontId="1"/>
  </si>
  <si>
    <t>両者の平均</t>
    <rPh sb="0" eb="2">
      <t>リョウシャ</t>
    </rPh>
    <rPh sb="3" eb="5">
      <t>ヘイキン</t>
    </rPh>
    <phoneticPr fontId="1"/>
  </si>
  <si>
    <t>四捨五入</t>
    <rPh sb="0" eb="4">
      <t>シシャゴニュウ</t>
    </rPh>
    <phoneticPr fontId="1"/>
  </si>
  <si>
    <t>A-1</t>
    <phoneticPr fontId="1"/>
  </si>
  <si>
    <t>A-2</t>
    <phoneticPr fontId="1"/>
  </si>
  <si>
    <t>B-1</t>
    <phoneticPr fontId="1"/>
  </si>
  <si>
    <t>B-2</t>
    <phoneticPr fontId="1"/>
  </si>
  <si>
    <t>B-3</t>
    <phoneticPr fontId="1"/>
  </si>
  <si>
    <t>C-1</t>
    <phoneticPr fontId="1"/>
  </si>
  <si>
    <t>C-3</t>
    <phoneticPr fontId="1"/>
  </si>
  <si>
    <t>C-4</t>
    <phoneticPr fontId="1"/>
  </si>
  <si>
    <t>計</t>
    <rPh sb="0" eb="1">
      <t>ケイ</t>
    </rPh>
    <phoneticPr fontId="1"/>
  </si>
  <si>
    <t>共同利用夜数について：</t>
    <rPh sb="0" eb="2">
      <t>キョウドウ</t>
    </rPh>
    <rPh sb="2" eb="4">
      <t>リヨウ</t>
    </rPh>
    <rPh sb="4" eb="5">
      <t>ヨル</t>
    </rPh>
    <rPh sb="5" eb="6">
      <t>スウ</t>
    </rPh>
    <phoneticPr fontId="1"/>
  </si>
  <si>
    <t>サービス観測の夜数：</t>
    <rPh sb="4" eb="6">
      <t>カンソク</t>
    </rPh>
    <rPh sb="7" eb="8">
      <t>ヨル</t>
    </rPh>
    <rPh sb="8" eb="9">
      <t>スウ</t>
    </rPh>
    <phoneticPr fontId="1"/>
  </si>
  <si>
    <t>TOOの借金：</t>
    <rPh sb="4" eb="6">
      <t>シャッキン</t>
    </rPh>
    <phoneticPr fontId="1"/>
  </si>
  <si>
    <r>
      <t>S09B(29件）は4夜、S10A(43件)は5夜　S10B（39件：ダウンタイム有り）は4夜、S11A(41件)は5夜、</t>
    </r>
    <r>
      <rPr>
        <i/>
        <sz val="11"/>
        <rFont val="ＭＳ Ｐゴシック"/>
        <family val="3"/>
        <charset val="128"/>
      </rPr>
      <t>　</t>
    </r>
    <rPh sb="7" eb="8">
      <t>ケン</t>
    </rPh>
    <rPh sb="11" eb="12">
      <t>ヨル</t>
    </rPh>
    <phoneticPr fontId="1"/>
  </si>
  <si>
    <t>Normal件数</t>
    <rPh sb="6" eb="8">
      <t>ケンスウ</t>
    </rPh>
    <phoneticPr fontId="1"/>
  </si>
  <si>
    <t>Intensive件数</t>
    <rPh sb="9" eb="11">
      <t>ケンスウ</t>
    </rPh>
    <phoneticPr fontId="1"/>
  </si>
  <si>
    <t>Normal夜数</t>
    <rPh sb="6" eb="7">
      <t>ヨル</t>
    </rPh>
    <rPh sb="7" eb="8">
      <t>スウ</t>
    </rPh>
    <phoneticPr fontId="1"/>
  </si>
  <si>
    <t>S11B（41件）は5.5夜、S12A(34件、ＤＴあり）は4夜、S12B（38件、DTあり）は3夜、S13A（50件,DTあり）は4夜</t>
    <rPh sb="7" eb="8">
      <t>ケン</t>
    </rPh>
    <rPh sb="13" eb="14">
      <t>ヨル</t>
    </rPh>
    <rPh sb="22" eb="23">
      <t>ケン</t>
    </rPh>
    <rPh sb="31" eb="32">
      <t>ヨル</t>
    </rPh>
    <rPh sb="40" eb="41">
      <t>ケン</t>
    </rPh>
    <rPh sb="49" eb="50">
      <t>ヨル</t>
    </rPh>
    <phoneticPr fontId="1"/>
  </si>
  <si>
    <t>Intensive夜数（Total）</t>
    <rPh sb="9" eb="10">
      <t>ヨル</t>
    </rPh>
    <rPh sb="10" eb="11">
      <t>スウ</t>
    </rPh>
    <phoneticPr fontId="1"/>
  </si>
  <si>
    <t>［参考：S07A（34件）は5夜、S07B(43件)は6夜、S08A(34件)、S08B(38件)、S09A(34件)はいずれも5夜、</t>
    <phoneticPr fontId="1"/>
  </si>
  <si>
    <t>S13B(39件)は3夜、S14A（51件）は4夜（だったが余裕が出て結局0.5夜おまけについて4.5になった）</t>
    <rPh sb="7" eb="8">
      <t>ケン</t>
    </rPh>
    <rPh sb="11" eb="12">
      <t>ヨル</t>
    </rPh>
    <rPh sb="20" eb="21">
      <t>ケン</t>
    </rPh>
    <rPh sb="24" eb="25">
      <t>ヨル</t>
    </rPh>
    <rPh sb="30" eb="32">
      <t>ヨユウ</t>
    </rPh>
    <rPh sb="33" eb="34">
      <t>デ</t>
    </rPh>
    <rPh sb="35" eb="37">
      <t>ケッキョク</t>
    </rPh>
    <rPh sb="40" eb="41">
      <t>ヨル</t>
    </rPh>
    <phoneticPr fontId="1"/>
  </si>
  <si>
    <t>（必要に応じて総和調整：四捨五入境界の0.5に近いものから対象）</t>
  </si>
  <si>
    <t>総和調整</t>
    <rPh sb="0" eb="2">
      <t>ソウワ</t>
    </rPh>
    <rPh sb="2" eb="4">
      <t>チョウセイ</t>
    </rPh>
    <phoneticPr fontId="1"/>
  </si>
  <si>
    <t>これを各カテゴリーグループに分配</t>
    <rPh sb="3" eb="4">
      <t>カク</t>
    </rPh>
    <rPh sb="14" eb="16">
      <t>ブンパイ</t>
    </rPh>
    <phoneticPr fontId="1"/>
  </si>
  <si>
    <t>総件数</t>
    <rPh sb="0" eb="1">
      <t>ソウ</t>
    </rPh>
    <rPh sb="1" eb="3">
      <t>ケンスウ</t>
    </rPh>
    <phoneticPr fontId="1"/>
  </si>
  <si>
    <t>セメスター</t>
    <phoneticPr fontId="1"/>
  </si>
  <si>
    <t>Prop. No.</t>
    <phoneticPr fontId="1"/>
  </si>
  <si>
    <t>調整要求夜数</t>
    <rPh sb="0" eb="2">
      <t>チョウセイ</t>
    </rPh>
    <rPh sb="2" eb="4">
      <t>ヨウキュウ</t>
    </rPh>
    <rPh sb="4" eb="5">
      <t>ヨル</t>
    </rPh>
    <rPh sb="5" eb="6">
      <t>スウ</t>
    </rPh>
    <phoneticPr fontId="1"/>
  </si>
  <si>
    <t>R→</t>
    <phoneticPr fontId="1"/>
  </si>
  <si>
    <t>最終的な夜数</t>
    <rPh sb="0" eb="2">
      <t>サイシュウ</t>
    </rPh>
    <rPh sb="2" eb="3">
      <t>テキ</t>
    </rPh>
    <rPh sb="4" eb="5">
      <t>ヨル</t>
    </rPh>
    <rPh sb="5" eb="6">
      <t>スウ</t>
    </rPh>
    <phoneticPr fontId="1"/>
  </si>
  <si>
    <t>Guanranteed Time (今期はなし)</t>
    <rPh sb="18" eb="20">
      <t>コンキ</t>
    </rPh>
    <phoneticPr fontId="1"/>
  </si>
  <si>
    <t>T→</t>
    <phoneticPr fontId="1"/>
  </si>
  <si>
    <t>観測所に対するTOO借金の（共同利用から返済する）負担分（下記の説明参照）</t>
    <rPh sb="0" eb="3">
      <t>カンソクショ</t>
    </rPh>
    <rPh sb="4" eb="5">
      <t>タイ</t>
    </rPh>
    <rPh sb="10" eb="12">
      <t>シャッキン</t>
    </rPh>
    <rPh sb="14" eb="16">
      <t>キョウドウ</t>
    </rPh>
    <rPh sb="16" eb="18">
      <t>リヨウ</t>
    </rPh>
    <rPh sb="20" eb="22">
      <t>ヘンサイ</t>
    </rPh>
    <rPh sb="25" eb="28">
      <t>フタンブン</t>
    </rPh>
    <rPh sb="29" eb="31">
      <t>カキ</t>
    </rPh>
    <rPh sb="32" eb="34">
      <t>セツメイ</t>
    </rPh>
    <rPh sb="34" eb="36">
      <t>サンショウ</t>
    </rPh>
    <phoneticPr fontId="1"/>
  </si>
  <si>
    <t>→今回の審査でノーマル課題への通常分配に使える夜数</t>
    <rPh sb="1" eb="3">
      <t>コンカイ</t>
    </rPh>
    <rPh sb="4" eb="6">
      <t>シンサ</t>
    </rPh>
    <rPh sb="11" eb="13">
      <t>カダイ</t>
    </rPh>
    <rPh sb="15" eb="17">
      <t>ツウジョウ</t>
    </rPh>
    <rPh sb="17" eb="19">
      <t>ブンパイ</t>
    </rPh>
    <rPh sb="20" eb="21">
      <t>ツカ</t>
    </rPh>
    <rPh sb="23" eb="24">
      <t>ヨル</t>
    </rPh>
    <rPh sb="24" eb="25">
      <t>スウ</t>
    </rPh>
    <phoneticPr fontId="1"/>
  </si>
  <si>
    <t>内部貸借調整</t>
    <rPh sb="0" eb="2">
      <t>ナイブ</t>
    </rPh>
    <rPh sb="2" eb="4">
      <t>タイシャク</t>
    </rPh>
    <rPh sb="4" eb="6">
      <t>チョウセイ</t>
    </rPh>
    <phoneticPr fontId="1"/>
  </si>
  <si>
    <t>その他共同利用分からあらかじめ差し引いておくもの（特になし）</t>
    <rPh sb="2" eb="3">
      <t>タ</t>
    </rPh>
    <rPh sb="3" eb="5">
      <t>キョウドウ</t>
    </rPh>
    <rPh sb="5" eb="7">
      <t>リヨウ</t>
    </rPh>
    <rPh sb="7" eb="8">
      <t>ブン</t>
    </rPh>
    <rPh sb="15" eb="16">
      <t>サ</t>
    </rPh>
    <rPh sb="17" eb="18">
      <t>ヒ</t>
    </rPh>
    <rPh sb="25" eb="26">
      <t>トク</t>
    </rPh>
    <phoneticPr fontId="1"/>
  </si>
  <si>
    <t>割り当て可能夜数　＝　A（共同利用総夜数）－M（ダウンタイム分）－I（新規インテンシブ分）－F（GT）－G(SSP共同利用供出分）－S（サービス）－B（継続インテンシブ）－P(TOO借金全体分）－R（TOO関係内部調整分）ーT（その他：FTT返済分など）±α</t>
    <rPh sb="0" eb="1">
      <t>ワ</t>
    </rPh>
    <rPh sb="2" eb="3">
      <t>ア</t>
    </rPh>
    <rPh sb="4" eb="6">
      <t>カノウ</t>
    </rPh>
    <rPh sb="6" eb="7">
      <t>ヨル</t>
    </rPh>
    <rPh sb="7" eb="8">
      <t>スウ</t>
    </rPh>
    <rPh sb="13" eb="15">
      <t>キョウドウ</t>
    </rPh>
    <rPh sb="15" eb="17">
      <t>リヨウ</t>
    </rPh>
    <rPh sb="17" eb="18">
      <t>ソウ</t>
    </rPh>
    <rPh sb="18" eb="19">
      <t>ヨル</t>
    </rPh>
    <rPh sb="19" eb="20">
      <t>スウ</t>
    </rPh>
    <rPh sb="30" eb="31">
      <t>ブン</t>
    </rPh>
    <rPh sb="35" eb="37">
      <t>シンキ</t>
    </rPh>
    <rPh sb="43" eb="44">
      <t>ブン</t>
    </rPh>
    <rPh sb="57" eb="59">
      <t>キョウドウ</t>
    </rPh>
    <rPh sb="59" eb="61">
      <t>リヨウ</t>
    </rPh>
    <rPh sb="61" eb="63">
      <t>キョウシュツ</t>
    </rPh>
    <rPh sb="63" eb="64">
      <t>ブン</t>
    </rPh>
    <rPh sb="76" eb="78">
      <t>ケイゾク</t>
    </rPh>
    <rPh sb="91" eb="93">
      <t>シャッキン</t>
    </rPh>
    <rPh sb="93" eb="95">
      <t>ゼンタイ</t>
    </rPh>
    <rPh sb="95" eb="96">
      <t>ブン</t>
    </rPh>
    <rPh sb="103" eb="105">
      <t>カンケイ</t>
    </rPh>
    <rPh sb="105" eb="107">
      <t>ナイブ</t>
    </rPh>
    <rPh sb="107" eb="109">
      <t>チョウセイ</t>
    </rPh>
    <rPh sb="109" eb="110">
      <t>ブン</t>
    </rPh>
    <rPh sb="116" eb="117">
      <t>タ</t>
    </rPh>
    <rPh sb="121" eb="123">
      <t>ヘンサイ</t>
    </rPh>
    <rPh sb="123" eb="124">
      <t>ブン</t>
    </rPh>
    <phoneticPr fontId="1"/>
  </si>
  <si>
    <r>
      <t>C</t>
    </r>
    <r>
      <rPr>
        <sz val="11"/>
        <rFont val="ＭＳ Ｐゴシック"/>
        <family val="3"/>
        <charset val="128"/>
      </rPr>
      <t>-1</t>
    </r>
    <phoneticPr fontId="1"/>
  </si>
  <si>
    <r>
      <t>I</t>
    </r>
    <r>
      <rPr>
        <sz val="11"/>
        <rFont val="ＭＳ Ｐゴシック"/>
        <family val="3"/>
        <charset val="128"/>
      </rPr>
      <t>ntensive proposal</t>
    </r>
    <phoneticPr fontId="1"/>
  </si>
  <si>
    <r>
      <t>S14B(35件)は3夜、S15A(54件)は4夜、S15B期[</t>
    </r>
    <r>
      <rPr>
        <sz val="11"/>
        <color rgb="FF00B050"/>
        <rFont val="ＭＳ Ｐゴシック"/>
        <family val="3"/>
        <charset val="128"/>
      </rPr>
      <t>この期から方針を変えて増やすことにした</t>
    </r>
    <r>
      <rPr>
        <sz val="11"/>
        <rFont val="ＭＳ Ｐゴシック"/>
        <family val="3"/>
        <charset val="128"/>
      </rPr>
      <t>]は43件144時間要求で6夜］</t>
    </r>
    <rPh sb="7" eb="8">
      <t>ケン</t>
    </rPh>
    <rPh sb="11" eb="12">
      <t>ヨル</t>
    </rPh>
    <rPh sb="20" eb="21">
      <t>ケン</t>
    </rPh>
    <rPh sb="24" eb="25">
      <t>ヨル</t>
    </rPh>
    <rPh sb="30" eb="31">
      <t>キ</t>
    </rPh>
    <rPh sb="34" eb="35">
      <t>キ</t>
    </rPh>
    <rPh sb="37" eb="39">
      <t>ホウシン</t>
    </rPh>
    <rPh sb="40" eb="41">
      <t>カ</t>
    </rPh>
    <rPh sb="43" eb="44">
      <t>フ</t>
    </rPh>
    <rPh sb="55" eb="56">
      <t>ケン</t>
    </rPh>
    <rPh sb="59" eb="61">
      <t>ジカン</t>
    </rPh>
    <rPh sb="61" eb="63">
      <t>ヨウキュウ</t>
    </rPh>
    <rPh sb="65" eb="66">
      <t>ヨル</t>
    </rPh>
    <phoneticPr fontId="1"/>
  </si>
  <si>
    <t>注：S18B期からまた方針を変えて増やした</t>
    <rPh sb="0" eb="1">
      <t>チュウ</t>
    </rPh>
    <rPh sb="6" eb="7">
      <t>キ</t>
    </rPh>
    <rPh sb="11" eb="13">
      <t>ホウシン</t>
    </rPh>
    <rPh sb="14" eb="15">
      <t>カ</t>
    </rPh>
    <rPh sb="17" eb="18">
      <t>フ</t>
    </rPh>
    <phoneticPr fontId="1"/>
  </si>
  <si>
    <t>注：S17B期には方針を変えて減らした</t>
    <rPh sb="0" eb="1">
      <t>チュウ</t>
    </rPh>
    <rPh sb="6" eb="7">
      <t>キ</t>
    </rPh>
    <rPh sb="9" eb="11">
      <t>ホウシン</t>
    </rPh>
    <rPh sb="12" eb="13">
      <t>カ</t>
    </rPh>
    <rPh sb="15" eb="16">
      <t>ヘ</t>
    </rPh>
    <phoneticPr fontId="1"/>
  </si>
  <si>
    <t>S16A(44件）は6夜, S16B(28件,96時間)は4夜, S17A(56件, 186時間)は7夜</t>
    <rPh sb="7" eb="8">
      <t>ケン</t>
    </rPh>
    <rPh sb="11" eb="12">
      <t>ヨル</t>
    </rPh>
    <rPh sb="21" eb="22">
      <t>ケン</t>
    </rPh>
    <rPh sb="25" eb="27">
      <t>ジカン</t>
    </rPh>
    <rPh sb="30" eb="31">
      <t>ヨル</t>
    </rPh>
    <phoneticPr fontId="1"/>
  </si>
  <si>
    <t>S17B(39件, 127時間)は3夜, S18A(33件,115時間）は3夜</t>
    <rPh sb="28" eb="29">
      <t>ケン</t>
    </rPh>
    <rPh sb="33" eb="35">
      <t>ジカン</t>
    </rPh>
    <rPh sb="38" eb="39">
      <t>ヨル</t>
    </rPh>
    <phoneticPr fontId="1"/>
  </si>
  <si>
    <t>C-2C</t>
    <phoneticPr fontId="1"/>
  </si>
  <si>
    <t>C-2G</t>
    <phoneticPr fontId="1"/>
  </si>
  <si>
    <t>096I (Yoshida)</t>
    <phoneticPr fontId="1"/>
  </si>
  <si>
    <t>084I (Oguri)</t>
    <phoneticPr fontId="1"/>
  </si>
  <si>
    <t>Intensive夜数（S20A）</t>
    <rPh sb="9" eb="10">
      <t>ヨル</t>
    </rPh>
    <rPh sb="10" eb="11">
      <t>スウ</t>
    </rPh>
    <phoneticPr fontId="1"/>
  </si>
  <si>
    <t>→Intensiveは「S20A期の要求夜数」と「上限5夜」の両者を比べて小さい方を加える</t>
    <rPh sb="16" eb="17">
      <t>キ</t>
    </rPh>
    <rPh sb="18" eb="20">
      <t>ヨウキュウ</t>
    </rPh>
    <rPh sb="20" eb="21">
      <t>ヨル</t>
    </rPh>
    <rPh sb="21" eb="22">
      <t>スウ</t>
    </rPh>
    <rPh sb="25" eb="27">
      <t>ジョウゲン</t>
    </rPh>
    <rPh sb="28" eb="29">
      <t>ヨル</t>
    </rPh>
    <rPh sb="31" eb="33">
      <t>リョウシャ</t>
    </rPh>
    <rPh sb="34" eb="35">
      <t>クラ</t>
    </rPh>
    <rPh sb="37" eb="38">
      <t>チイ</t>
    </rPh>
    <rPh sb="40" eb="41">
      <t>ホウ</t>
    </rPh>
    <rPh sb="42" eb="43">
      <t>クワ</t>
    </rPh>
    <phoneticPr fontId="1"/>
  </si>
  <si>
    <t>S20A0096I</t>
    <phoneticPr fontId="1"/>
  </si>
  <si>
    <t>S20A-S20B</t>
    <phoneticPr fontId="1"/>
  </si>
  <si>
    <t>S20A0084I</t>
    <phoneticPr fontId="1"/>
  </si>
  <si>
    <t>S20A-S22B</t>
    <phoneticPr fontId="1"/>
  </si>
  <si>
    <r>
      <t>共同利用分は全体の65%なので182×0.65=118.3</t>
    </r>
    <r>
      <rPr>
        <sz val="11"/>
        <color indexed="10"/>
        <rFont val="ＭＳ Ｐゴシック"/>
        <family val="3"/>
        <charset val="128"/>
      </rPr>
      <t>→118.5夜</t>
    </r>
    <rPh sb="0" eb="2">
      <t>キョウドウ</t>
    </rPh>
    <rPh sb="2" eb="4">
      <t>リヨウ</t>
    </rPh>
    <rPh sb="4" eb="5">
      <t>ブン</t>
    </rPh>
    <rPh sb="6" eb="8">
      <t>ゼンタイ</t>
    </rPh>
    <rPh sb="35" eb="36">
      <t>ヨル</t>
    </rPh>
    <phoneticPr fontId="1"/>
  </si>
  <si>
    <t>S20A期は2月から7月までの6ヶ月で29+31+30+31+30+31=182日（注：うるう年なので2月は29日）。</t>
    <rPh sb="4" eb="5">
      <t>キ</t>
    </rPh>
    <rPh sb="42" eb="43">
      <t>チュウ</t>
    </rPh>
    <rPh sb="47" eb="48">
      <t>トシ</t>
    </rPh>
    <rPh sb="52" eb="53">
      <t>ガツ</t>
    </rPh>
    <rPh sb="56" eb="57">
      <t>ニチ</t>
    </rPh>
    <phoneticPr fontId="1"/>
  </si>
  <si>
    <t>S20A期共同利用総夜数［下記注参照］</t>
    <rPh sb="4" eb="5">
      <t>キ</t>
    </rPh>
    <rPh sb="5" eb="7">
      <t>キョウドウ</t>
    </rPh>
    <rPh sb="7" eb="9">
      <t>リヨウ</t>
    </rPh>
    <rPh sb="9" eb="10">
      <t>ソウ</t>
    </rPh>
    <rPh sb="10" eb="11">
      <t>ヨル</t>
    </rPh>
    <rPh sb="11" eb="12">
      <t>スウ</t>
    </rPh>
    <rPh sb="13" eb="15">
      <t>カキ</t>
    </rPh>
    <rPh sb="15" eb="16">
      <t>チュウ</t>
    </rPh>
    <rPh sb="16" eb="18">
      <t>サンショウ</t>
    </rPh>
    <phoneticPr fontId="1"/>
  </si>
  <si>
    <t>すばるのTOO課題はS19A期では合計7.5夜採択しているが、B-3のS19A-009(Yoshida)が1.5(=0.5x3)夜発動したのみ。したがって今回共同利用から観測所に1.5夜を返済する（S20A期TAC会議では１年前のS19A期TACで採択したTOO課題で実際に使った正味の分を返済）</t>
    <rPh sb="7" eb="9">
      <t>カダイ</t>
    </rPh>
    <rPh sb="14" eb="15">
      <t>キ</t>
    </rPh>
    <rPh sb="17" eb="19">
      <t>ゴウケイ</t>
    </rPh>
    <rPh sb="22" eb="23">
      <t>ヨル</t>
    </rPh>
    <rPh sb="23" eb="25">
      <t>サイタク</t>
    </rPh>
    <rPh sb="64" eb="65">
      <t>ヨル</t>
    </rPh>
    <rPh sb="65" eb="67">
      <t>ハツドウ</t>
    </rPh>
    <rPh sb="77" eb="79">
      <t>コンカイ</t>
    </rPh>
    <rPh sb="79" eb="81">
      <t>キョウドウ</t>
    </rPh>
    <rPh sb="81" eb="83">
      <t>リヨウ</t>
    </rPh>
    <rPh sb="85" eb="88">
      <t>カンソクショ</t>
    </rPh>
    <rPh sb="92" eb="93">
      <t>ヨル</t>
    </rPh>
    <rPh sb="94" eb="96">
      <t>ヘンサイ</t>
    </rPh>
    <rPh sb="112" eb="113">
      <t>ネン</t>
    </rPh>
    <rPh sb="113" eb="114">
      <t>マエ</t>
    </rPh>
    <rPh sb="119" eb="120">
      <t>キ</t>
    </rPh>
    <rPh sb="124" eb="126">
      <t>サイタク</t>
    </rPh>
    <rPh sb="131" eb="133">
      <t>カダイ</t>
    </rPh>
    <rPh sb="134" eb="136">
      <t>ジッサイ</t>
    </rPh>
    <rPh sb="137" eb="138">
      <t>ツカ</t>
    </rPh>
    <rPh sb="140" eb="142">
      <t>ショウミ</t>
    </rPh>
    <rPh sb="143" eb="144">
      <t>ブン</t>
    </rPh>
    <rPh sb="145" eb="147">
      <t>ヘンサイ</t>
    </rPh>
    <phoneticPr fontId="1"/>
  </si>
  <si>
    <t>C-4のS19A-079(Morokuma)はすばるTOO1夜の権利をもっていたが使用なし</t>
    <rPh sb="30" eb="31">
      <t>ヨル</t>
    </rPh>
    <rPh sb="32" eb="34">
      <t>ケンリ</t>
    </rPh>
    <rPh sb="41" eb="43">
      <t>シヨウ</t>
    </rPh>
    <phoneticPr fontId="1"/>
  </si>
  <si>
    <t>B-3のS19A-026(Tanaka)はTOO1.0夜の権利をもっていたが使用なし</t>
    <rPh sb="27" eb="28">
      <t>ヨル</t>
    </rPh>
    <rPh sb="29" eb="31">
      <t>ケンリ</t>
    </rPh>
    <rPh sb="38" eb="40">
      <t>シヨウ</t>
    </rPh>
    <phoneticPr fontId="1"/>
  </si>
  <si>
    <t>B-1のS19A-013(Uchiyama)はTOO1.0夜の権利をもっていたが使用なし</t>
    <rPh sb="29" eb="30">
      <t>ヨル</t>
    </rPh>
    <rPh sb="31" eb="33">
      <t>ケンリ</t>
    </rPh>
    <rPh sb="40" eb="42">
      <t>シヨウ</t>
    </rPh>
    <phoneticPr fontId="1"/>
  </si>
  <si>
    <t>B-3のS19A-009(Yoshida)はTOO4.5夜の権利をもっていてそのうち1.5夜使用</t>
    <rPh sb="28" eb="29">
      <t>ヨル</t>
    </rPh>
    <rPh sb="30" eb="32">
      <t>ケンリ</t>
    </rPh>
    <rPh sb="45" eb="46">
      <t>ヨル</t>
    </rPh>
    <rPh sb="46" eb="48">
      <t>シヨウ</t>
    </rPh>
    <phoneticPr fontId="1"/>
  </si>
  <si>
    <r>
      <t>C-4については1夜の権利中使ったのは0夜だから、貸借ゼロの臨界値0.5夜(=1.0/2)を0.5夜下回っているので</t>
    </r>
    <r>
      <rPr>
        <b/>
        <i/>
        <sz val="11"/>
        <color rgb="FF0070C0"/>
        <rFont val="ＭＳ Ｐゴシック"/>
        <family val="3"/>
        <charset val="128"/>
      </rPr>
      <t>今期は正規分に0.5夜（全体から拠出）の手当が加わる</t>
    </r>
    <rPh sb="9" eb="10">
      <t>ヨル</t>
    </rPh>
    <rPh sb="11" eb="13">
      <t>ケンリ</t>
    </rPh>
    <rPh sb="13" eb="14">
      <t>チュウ</t>
    </rPh>
    <rPh sb="14" eb="15">
      <t>ツカ</t>
    </rPh>
    <rPh sb="20" eb="21">
      <t>ヨル</t>
    </rPh>
    <rPh sb="50" eb="51">
      <t>シタ</t>
    </rPh>
    <rPh sb="58" eb="60">
      <t>コンキ</t>
    </rPh>
    <rPh sb="61" eb="63">
      <t>セイキ</t>
    </rPh>
    <rPh sb="63" eb="64">
      <t>ブン</t>
    </rPh>
    <rPh sb="68" eb="69">
      <t>ヨル</t>
    </rPh>
    <rPh sb="70" eb="72">
      <t>ゼンタイ</t>
    </rPh>
    <rPh sb="74" eb="76">
      <t>キョシュツ</t>
    </rPh>
    <rPh sb="78" eb="80">
      <t>テアテ</t>
    </rPh>
    <rPh sb="81" eb="82">
      <t>クワ</t>
    </rPh>
    <phoneticPr fontId="1"/>
  </si>
  <si>
    <r>
      <t>B-1については1夜の権利中使ったのは0夜だから、貸借ゼロの臨界値0.5夜(=1.0/2)を0.5夜下回っているので</t>
    </r>
    <r>
      <rPr>
        <b/>
        <i/>
        <sz val="11"/>
        <color rgb="FF0070C0"/>
        <rFont val="ＭＳ Ｐゴシック"/>
        <family val="3"/>
        <charset val="128"/>
      </rPr>
      <t>今期は正規分に0.5夜（全体から拠出）の手当が加わる</t>
    </r>
    <rPh sb="9" eb="10">
      <t>ヨル</t>
    </rPh>
    <rPh sb="11" eb="13">
      <t>ケンリ</t>
    </rPh>
    <rPh sb="13" eb="14">
      <t>チュウ</t>
    </rPh>
    <rPh sb="14" eb="15">
      <t>ツカ</t>
    </rPh>
    <rPh sb="20" eb="21">
      <t>ヨル</t>
    </rPh>
    <rPh sb="50" eb="51">
      <t>シタ</t>
    </rPh>
    <rPh sb="58" eb="60">
      <t>コンキ</t>
    </rPh>
    <rPh sb="61" eb="63">
      <t>セイキ</t>
    </rPh>
    <rPh sb="63" eb="64">
      <t>ブン</t>
    </rPh>
    <rPh sb="68" eb="69">
      <t>ヨル</t>
    </rPh>
    <rPh sb="70" eb="72">
      <t>ゼンタイ</t>
    </rPh>
    <rPh sb="74" eb="76">
      <t>キョシュツ</t>
    </rPh>
    <rPh sb="78" eb="80">
      <t>テアテ</t>
    </rPh>
    <rPh sb="81" eb="82">
      <t>クワ</t>
    </rPh>
    <phoneticPr fontId="1"/>
  </si>
  <si>
    <r>
      <t>B-3については5.5夜の権利中使ったのは1.5夜だから、貸借ゼロの臨界値2.75夜(=5.5/2)を1.25夜下回っているので</t>
    </r>
    <r>
      <rPr>
        <b/>
        <i/>
        <sz val="11"/>
        <color rgb="FF0070C0"/>
        <rFont val="ＭＳ Ｐゴシック"/>
        <family val="3"/>
        <charset val="128"/>
      </rPr>
      <t>今期は正規分に（1.25を丸めて）1.0夜（全体から拠出）の手当が加わる</t>
    </r>
    <rPh sb="11" eb="12">
      <t>ヨル</t>
    </rPh>
    <rPh sb="13" eb="15">
      <t>ケンリ</t>
    </rPh>
    <rPh sb="15" eb="16">
      <t>チュウ</t>
    </rPh>
    <rPh sb="16" eb="17">
      <t>ツカ</t>
    </rPh>
    <rPh sb="24" eb="25">
      <t>ヨル</t>
    </rPh>
    <rPh sb="56" eb="57">
      <t>シタ</t>
    </rPh>
    <rPh sb="64" eb="66">
      <t>コンキ</t>
    </rPh>
    <rPh sb="67" eb="69">
      <t>セイキ</t>
    </rPh>
    <rPh sb="69" eb="70">
      <t>ブン</t>
    </rPh>
    <rPh sb="77" eb="78">
      <t>マル</t>
    </rPh>
    <rPh sb="84" eb="85">
      <t>ヨル</t>
    </rPh>
    <rPh sb="86" eb="88">
      <t>ゼンタイ</t>
    </rPh>
    <rPh sb="90" eb="92">
      <t>キョシュツ</t>
    </rPh>
    <rPh sb="94" eb="96">
      <t>テアテ</t>
    </rPh>
    <rPh sb="97" eb="98">
      <t>クワ</t>
    </rPh>
    <phoneticPr fontId="1"/>
  </si>
  <si>
    <t>カテゴリー間の内部調整に使うために確保しておく夜数（B-1に0.5夜、B-3に1.0夜、C-4に0.5夜）</t>
    <rPh sb="5" eb="6">
      <t>カン</t>
    </rPh>
    <rPh sb="7" eb="9">
      <t>ナイブ</t>
    </rPh>
    <rPh sb="9" eb="11">
      <t>チョウセイ</t>
    </rPh>
    <rPh sb="12" eb="13">
      <t>ツカ</t>
    </rPh>
    <rPh sb="17" eb="19">
      <t>カクホ</t>
    </rPh>
    <rPh sb="23" eb="24">
      <t>ヨル</t>
    </rPh>
    <rPh sb="24" eb="25">
      <t>スウ</t>
    </rPh>
    <rPh sb="33" eb="34">
      <t>ヨル</t>
    </rPh>
    <rPh sb="42" eb="43">
      <t>ヨル</t>
    </rPh>
    <rPh sb="51" eb="52">
      <t>ヨル</t>
    </rPh>
    <phoneticPr fontId="1"/>
  </si>
  <si>
    <t>S18B(39件,130時間)は6夜、S19A(29件,97時間)は4.5夜、S19B(28件,95時間)は4夜</t>
    <rPh sb="7" eb="8">
      <t>ケン</t>
    </rPh>
    <rPh sb="12" eb="14">
      <t>ジカン</t>
    </rPh>
    <rPh sb="17" eb="18">
      <t>ヨル</t>
    </rPh>
    <rPh sb="26" eb="27">
      <t>ケン</t>
    </rPh>
    <rPh sb="30" eb="32">
      <t>ジカン</t>
    </rPh>
    <rPh sb="37" eb="38">
      <t>ヨル</t>
    </rPh>
    <rPh sb="55" eb="56">
      <t>ヨル</t>
    </rPh>
    <phoneticPr fontId="1"/>
  </si>
  <si>
    <t>今期サービス観測（34件、119時間）に割り当てる夜数はとりあえず4.5夜にしておく(余裕があったら最後の調整段階で増やすことも出来るので)</t>
    <rPh sb="0" eb="2">
      <t>コンキ</t>
    </rPh>
    <rPh sb="6" eb="8">
      <t>カンソク</t>
    </rPh>
    <rPh sb="11" eb="12">
      <t>ケン</t>
    </rPh>
    <rPh sb="16" eb="18">
      <t>ジカン</t>
    </rPh>
    <rPh sb="20" eb="21">
      <t>ワ</t>
    </rPh>
    <rPh sb="22" eb="23">
      <t>ア</t>
    </rPh>
    <rPh sb="25" eb="26">
      <t>ヨル</t>
    </rPh>
    <rPh sb="26" eb="27">
      <t>スウ</t>
    </rPh>
    <rPh sb="36" eb="37">
      <t>ヨル</t>
    </rPh>
    <rPh sb="43" eb="45">
      <t>ヨユウ</t>
    </rPh>
    <rPh sb="50" eb="52">
      <t>サイゴ</t>
    </rPh>
    <rPh sb="53" eb="55">
      <t>チョウセイ</t>
    </rPh>
    <rPh sb="55" eb="57">
      <t>ダンカイ</t>
    </rPh>
    <rPh sb="58" eb="59">
      <t>フ</t>
    </rPh>
    <rPh sb="64" eb="66">
      <t>デキ</t>
    </rPh>
    <phoneticPr fontId="1"/>
  </si>
  <si>
    <t>ダウンタイムの共同利用負担分（今回ダウンタイムはなし）</t>
    <rPh sb="7" eb="9">
      <t>キョウドウ</t>
    </rPh>
    <rPh sb="9" eb="11">
      <t>リヨウ</t>
    </rPh>
    <rPh sb="11" eb="13">
      <t>フタン</t>
    </rPh>
    <rPh sb="13" eb="14">
      <t>ブン</t>
    </rPh>
    <rPh sb="15" eb="17">
      <t>コンカイ</t>
    </rPh>
    <phoneticPr fontId="1"/>
  </si>
  <si>
    <t>戦略枠の夜数の共同利用からの拠出分：42.5夜(HSC-SSPに25夜＋IRD-SSPに17.5夜)]の四分の三で49.5×0.75=31.875≒32夜</t>
    <rPh sb="0" eb="2">
      <t>センリャク</t>
    </rPh>
    <rPh sb="2" eb="3">
      <t>ワク</t>
    </rPh>
    <rPh sb="4" eb="5">
      <t>ヨル</t>
    </rPh>
    <rPh sb="5" eb="6">
      <t>スウ</t>
    </rPh>
    <rPh sb="7" eb="9">
      <t>キョウドウ</t>
    </rPh>
    <rPh sb="9" eb="11">
      <t>リヨウ</t>
    </rPh>
    <rPh sb="14" eb="17">
      <t>キョシュツブン</t>
    </rPh>
    <rPh sb="22" eb="23">
      <t>ヨル</t>
    </rPh>
    <rPh sb="34" eb="35">
      <t>ヨル</t>
    </rPh>
    <rPh sb="48" eb="49">
      <t>ヨル</t>
    </rPh>
    <rPh sb="52" eb="53">
      <t>ヨン</t>
    </rPh>
    <rPh sb="53" eb="54">
      <t>ブン</t>
    </rPh>
    <rPh sb="55" eb="56">
      <t>サン</t>
    </rPh>
    <rPh sb="76" eb="77">
      <t>ヨル</t>
    </rPh>
    <phoneticPr fontId="1"/>
  </si>
  <si>
    <t>今期サービス観測（34件、119時間）に割り当てる夜数</t>
    <rPh sb="0" eb="2">
      <t>コンキ</t>
    </rPh>
    <rPh sb="6" eb="8">
      <t>カンソク</t>
    </rPh>
    <rPh sb="11" eb="12">
      <t>ケン</t>
    </rPh>
    <rPh sb="16" eb="18">
      <t>ジカン</t>
    </rPh>
    <rPh sb="20" eb="21">
      <t>ワ</t>
    </rPh>
    <rPh sb="22" eb="23">
      <t>ア</t>
    </rPh>
    <rPh sb="25" eb="26">
      <t>ヨル</t>
    </rPh>
    <rPh sb="26" eb="27">
      <t>スウ</t>
    </rPh>
    <phoneticPr fontId="1"/>
  </si>
  <si>
    <t>継続インテンシブ課題にリザーブされている夜数[S18B-011I(Matsuoka)にFOCAS5夜、S18B-093QI(Takada)にHSC-Q0.5夜、S19A-069I(Narita)にIRD3夜、S19A-060QI(Okamoto)にHSC3夜]</t>
    <rPh sb="0" eb="2">
      <t>ケイゾク</t>
    </rPh>
    <rPh sb="8" eb="10">
      <t>カダイ</t>
    </rPh>
    <rPh sb="20" eb="21">
      <t>ヨル</t>
    </rPh>
    <rPh sb="21" eb="22">
      <t>スウ</t>
    </rPh>
    <phoneticPr fontId="1"/>
  </si>
  <si>
    <t>S20A期割り当て夜数シミュレーション[新規インテンシブはA-1の吉田課題(S20A-096I)のみ4夜(S20A)＋4夜(S20B)の合計8夜で採択]</t>
    <rPh sb="4" eb="5">
      <t>キ</t>
    </rPh>
    <rPh sb="5" eb="6">
      <t>ワ</t>
    </rPh>
    <rPh sb="7" eb="8">
      <t>ア</t>
    </rPh>
    <rPh sb="9" eb="10">
      <t>ヨル</t>
    </rPh>
    <rPh sb="10" eb="11">
      <t>スウ</t>
    </rPh>
    <rPh sb="20" eb="22">
      <t>シンキ</t>
    </rPh>
    <rPh sb="33" eb="35">
      <t>ヨシダ</t>
    </rPh>
    <rPh sb="35" eb="37">
      <t>カダイ</t>
    </rPh>
    <rPh sb="51" eb="52">
      <t>ヨル</t>
    </rPh>
    <rPh sb="60" eb="61">
      <t>ヨル</t>
    </rPh>
    <rPh sb="68" eb="70">
      <t>ゴウケイ</t>
    </rPh>
    <rPh sb="71" eb="72">
      <t>ヨル</t>
    </rPh>
    <rPh sb="73" eb="75">
      <t>サイタク</t>
    </rPh>
    <phoneticPr fontId="1"/>
  </si>
  <si>
    <t>S20A期に割り当てる新規インテンシブ課題の夜数(S20A-096Iに4夜)</t>
    <rPh sb="4" eb="5">
      <t>キ</t>
    </rPh>
    <rPh sb="6" eb="7">
      <t>ワ</t>
    </rPh>
    <rPh sb="8" eb="9">
      <t>ア</t>
    </rPh>
    <rPh sb="11" eb="13">
      <t>シンキ</t>
    </rPh>
    <rPh sb="19" eb="21">
      <t>カダイ</t>
    </rPh>
    <rPh sb="22" eb="23">
      <t>ヨル</t>
    </rPh>
    <rPh sb="23" eb="24">
      <t>スウ</t>
    </rPh>
    <rPh sb="36" eb="37">
      <t>ヨル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</si>
</sst>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_);[Red]\(0.0\)"/>
    <numFmt numFmtId="177" formatCode="0.0_ "/>
    <numFmt numFmtId="178" formatCode="0_ "/>
    <numFmt numFmtId="179" formatCode="0.0"/>
    <numFmt numFmtId="180" formatCode="0.000_ "/>
  </numFmts>
  <fonts count="2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7030A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00B0F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1"/>
      <color rgb="FFFF00FF"/>
      <name val="ＭＳ Ｐゴシック"/>
      <family val="3"/>
      <charset val="128"/>
    </font>
    <font>
      <b/>
      <sz val="11"/>
      <color indexed="14"/>
      <name val="ＭＳ Ｐゴシック"/>
      <family val="3"/>
      <charset val="128"/>
    </font>
    <font>
      <sz val="11"/>
      <color rgb="FF00B050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b/>
      <i/>
      <sz val="11"/>
      <color rgb="FF0070C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i/>
      <sz val="11"/>
      <color rgb="FF00B05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4" fillId="0" borderId="0" xfId="0" applyFont="1"/>
    <xf numFmtId="177" fontId="4" fillId="0" borderId="0" xfId="0" applyNumberFormat="1" applyFont="1"/>
    <xf numFmtId="0" fontId="5" fillId="0" borderId="0" xfId="0" applyFont="1" applyAlignment="1">
      <alignment horizontal="center"/>
    </xf>
    <xf numFmtId="179" fontId="4" fillId="0" borderId="0" xfId="0" applyNumberFormat="1" applyFont="1"/>
    <xf numFmtId="0" fontId="5" fillId="0" borderId="0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 vertical="center"/>
    </xf>
    <xf numFmtId="0" fontId="13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12" fillId="3" borderId="1" xfId="0" applyFont="1" applyFill="1" applyBorder="1" applyAlignment="1">
      <alignment horizontal="left" vertical="center"/>
    </xf>
    <xf numFmtId="0" fontId="14" fillId="4" borderId="1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15" fillId="0" borderId="0" xfId="0" applyFont="1" applyAlignment="1">
      <alignment horizontal="left"/>
    </xf>
    <xf numFmtId="0" fontId="12" fillId="0" borderId="0" xfId="0" applyFont="1" applyFill="1" applyBorder="1" applyAlignment="1">
      <alignment horizontal="left" vertical="center"/>
    </xf>
    <xf numFmtId="0" fontId="17" fillId="0" borderId="0" xfId="0" applyFont="1"/>
    <xf numFmtId="179" fontId="18" fillId="0" borderId="2" xfId="0" applyNumberFormat="1" applyFont="1" applyBorder="1"/>
    <xf numFmtId="0" fontId="18" fillId="0" borderId="0" xfId="0" applyFont="1" applyBorder="1"/>
    <xf numFmtId="0" fontId="18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0" fontId="19" fillId="0" borderId="0" xfId="0" applyFont="1"/>
    <xf numFmtId="0" fontId="20" fillId="0" borderId="0" xfId="0" applyFont="1"/>
    <xf numFmtId="0" fontId="15" fillId="0" borderId="0" xfId="0" applyFont="1" applyAlignment="1"/>
    <xf numFmtId="0" fontId="1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shrinkToFit="1"/>
    </xf>
    <xf numFmtId="179" fontId="12" fillId="0" borderId="0" xfId="0" applyNumberFormat="1" applyFont="1"/>
    <xf numFmtId="177" fontId="12" fillId="0" borderId="0" xfId="0" applyNumberFormat="1" applyFont="1"/>
    <xf numFmtId="180" fontId="12" fillId="0" borderId="0" xfId="0" applyNumberFormat="1" applyFont="1"/>
    <xf numFmtId="178" fontId="12" fillId="0" borderId="0" xfId="0" applyNumberFormat="1" applyFont="1"/>
    <xf numFmtId="177" fontId="13" fillId="0" borderId="0" xfId="0" applyNumberFormat="1" applyFont="1"/>
    <xf numFmtId="0" fontId="15" fillId="0" borderId="3" xfId="0" applyFont="1" applyBorder="1" applyAlignment="1">
      <alignment horizontal="center"/>
    </xf>
    <xf numFmtId="0" fontId="12" fillId="0" borderId="3" xfId="0" applyFont="1" applyBorder="1"/>
    <xf numFmtId="177" fontId="12" fillId="0" borderId="3" xfId="0" applyNumberFormat="1" applyFont="1" applyBorder="1"/>
    <xf numFmtId="180" fontId="12" fillId="0" borderId="3" xfId="0" applyNumberFormat="1" applyFont="1" applyBorder="1"/>
    <xf numFmtId="0" fontId="12" fillId="0" borderId="0" xfId="0" applyFont="1" applyBorder="1"/>
    <xf numFmtId="0" fontId="21" fillId="0" borderId="0" xfId="0" applyFont="1"/>
    <xf numFmtId="176" fontId="22" fillId="0" borderId="0" xfId="0" applyNumberFormat="1" applyFont="1"/>
    <xf numFmtId="177" fontId="12" fillId="0" borderId="0" xfId="0" applyNumberFormat="1" applyFont="1" applyBorder="1"/>
    <xf numFmtId="0" fontId="11" fillId="0" borderId="0" xfId="0" applyFont="1" applyAlignment="1">
      <alignment horizontal="center"/>
    </xf>
    <xf numFmtId="0" fontId="23" fillId="0" borderId="0" xfId="0" applyFont="1"/>
    <xf numFmtId="178" fontId="0" fillId="0" borderId="3" xfId="0" applyNumberFormat="1" applyFont="1" applyBorder="1"/>
    <xf numFmtId="0" fontId="0" fillId="0" borderId="0" xfId="0" applyFont="1"/>
    <xf numFmtId="179" fontId="12" fillId="0" borderId="3" xfId="0" applyNumberFormat="1" applyFont="1" applyBorder="1"/>
    <xf numFmtId="178" fontId="0" fillId="0" borderId="0" xfId="0" applyNumberFormat="1" applyFont="1"/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177" fontId="0" fillId="0" borderId="0" xfId="0" applyNumberFormat="1" applyFont="1"/>
    <xf numFmtId="0" fontId="0" fillId="0" borderId="4" xfId="0" applyFont="1" applyBorder="1" applyAlignment="1">
      <alignment horizontal="left" vertical="center"/>
    </xf>
    <xf numFmtId="0" fontId="0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177" fontId="5" fillId="0" borderId="0" xfId="0" applyNumberFormat="1" applyFont="1"/>
    <xf numFmtId="177" fontId="5" fillId="0" borderId="3" xfId="0" applyNumberFormat="1" applyFont="1" applyBorder="1"/>
    <xf numFmtId="178" fontId="27" fillId="0" borderId="0" xfId="0" applyNumberFormat="1" applyFont="1"/>
    <xf numFmtId="177" fontId="0" fillId="0" borderId="1" xfId="0" applyNumberFormat="1" applyBorder="1" applyAlignment="1">
      <alignment vertical="center"/>
    </xf>
    <xf numFmtId="0" fontId="12" fillId="0" borderId="0" xfId="0" applyFont="1" applyAlignment="1">
      <alignment wrapText="1"/>
    </xf>
    <xf numFmtId="0" fontId="0" fillId="0" borderId="4" xfId="0" applyFont="1" applyBorder="1" applyAlignment="1">
      <alignment wrapText="1"/>
    </xf>
    <xf numFmtId="0" fontId="12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0" fontId="16" fillId="0" borderId="0" xfId="0" applyFont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1"/>
  <sheetViews>
    <sheetView zoomScale="85" zoomScaleNormal="85" workbookViewId="0"/>
  </sheetViews>
  <sheetFormatPr defaultColWidth="9" defaultRowHeight="13.5"/>
  <cols>
    <col min="1" max="1" width="9" style="1" customWidth="1"/>
    <col min="2" max="2" width="9.875" style="1" customWidth="1"/>
    <col min="3" max="3" width="10.375" style="2" customWidth="1"/>
    <col min="4" max="4" width="11" style="1" customWidth="1"/>
    <col min="5" max="5" width="17.25" style="1" customWidth="1"/>
    <col min="6" max="6" width="18" style="2" customWidth="1"/>
    <col min="7" max="7" width="9.875" style="1" customWidth="1"/>
    <col min="8" max="8" width="5.375" style="1" customWidth="1"/>
    <col min="9" max="9" width="4.75" style="1" customWidth="1"/>
    <col min="10" max="10" width="9.5" style="1" customWidth="1"/>
    <col min="11" max="11" width="4.125" style="1" customWidth="1"/>
    <col min="12" max="12" width="9" style="1"/>
    <col min="13" max="13" width="12.375" style="1" customWidth="1"/>
    <col min="14" max="16384" width="9" style="1"/>
  </cols>
  <sheetData>
    <row r="1" spans="1:14">
      <c r="B1" s="1" t="s">
        <v>28</v>
      </c>
      <c r="C1" s="2" t="s">
        <v>30</v>
      </c>
      <c r="D1" s="1" t="s">
        <v>29</v>
      </c>
      <c r="E1" s="1" t="s">
        <v>32</v>
      </c>
      <c r="F1" s="54" t="s">
        <v>62</v>
      </c>
      <c r="G1" s="1" t="s">
        <v>39</v>
      </c>
      <c r="J1" s="1" t="s">
        <v>40</v>
      </c>
      <c r="L1" s="1" t="s">
        <v>38</v>
      </c>
      <c r="M1" s="1" t="s">
        <v>41</v>
      </c>
      <c r="N1" s="49" t="s">
        <v>63</v>
      </c>
    </row>
    <row r="2" spans="1:14">
      <c r="A2" s="3" t="s">
        <v>15</v>
      </c>
      <c r="B2" s="52">
        <v>6</v>
      </c>
      <c r="C2" s="61">
        <v>12</v>
      </c>
      <c r="D2" s="1">
        <v>1</v>
      </c>
      <c r="E2" s="1">
        <v>10</v>
      </c>
      <c r="F2" s="2">
        <v>5</v>
      </c>
      <c r="G2" s="49" t="s">
        <v>65</v>
      </c>
      <c r="H2" s="4"/>
      <c r="J2" s="49" t="s">
        <v>64</v>
      </c>
      <c r="L2" s="1">
        <f>B2+D2</f>
        <v>7</v>
      </c>
      <c r="M2" s="2">
        <f>C2+IF(F2&gt;0,MIN(F2,5),0)</f>
        <v>17</v>
      </c>
    </row>
    <row r="3" spans="1:14">
      <c r="A3" s="3" t="s">
        <v>16</v>
      </c>
      <c r="B3" s="52">
        <v>20</v>
      </c>
      <c r="C3" s="61">
        <v>43</v>
      </c>
      <c r="H3" s="4"/>
      <c r="L3" s="1">
        <f t="shared" ref="L3:L11" si="0">B3+D3</f>
        <v>20</v>
      </c>
      <c r="M3" s="2">
        <f t="shared" ref="M3:M11" si="1">C3+IF(F3&gt;0,MIN(F3,5),0)</f>
        <v>43</v>
      </c>
    </row>
    <row r="4" spans="1:14">
      <c r="A4" s="3" t="s">
        <v>17</v>
      </c>
      <c r="B4" s="53">
        <v>14</v>
      </c>
      <c r="C4" s="61">
        <v>23.1</v>
      </c>
      <c r="H4" s="4"/>
      <c r="L4" s="1">
        <f t="shared" si="0"/>
        <v>14</v>
      </c>
      <c r="M4" s="2">
        <f t="shared" si="1"/>
        <v>23.1</v>
      </c>
    </row>
    <row r="5" spans="1:14">
      <c r="A5" s="3" t="s">
        <v>18</v>
      </c>
      <c r="B5" s="52">
        <v>10</v>
      </c>
      <c r="C5" s="61">
        <v>24.5</v>
      </c>
      <c r="G5" s="49"/>
      <c r="H5" s="4"/>
      <c r="L5" s="1">
        <f t="shared" si="0"/>
        <v>10</v>
      </c>
      <c r="M5" s="2">
        <f t="shared" si="1"/>
        <v>24.5</v>
      </c>
    </row>
    <row r="6" spans="1:14">
      <c r="A6" s="3" t="s">
        <v>19</v>
      </c>
      <c r="B6" s="52">
        <v>12</v>
      </c>
      <c r="C6" s="61">
        <v>28.9</v>
      </c>
      <c r="H6" s="4"/>
      <c r="L6" s="1">
        <f t="shared" si="0"/>
        <v>12</v>
      </c>
      <c r="M6" s="2">
        <f t="shared" si="1"/>
        <v>28.9</v>
      </c>
    </row>
    <row r="7" spans="1:14">
      <c r="A7" s="3" t="s">
        <v>20</v>
      </c>
      <c r="B7" s="52">
        <v>14</v>
      </c>
      <c r="C7" s="61">
        <v>26.58</v>
      </c>
      <c r="D7" s="1">
        <v>1</v>
      </c>
      <c r="E7" s="1">
        <v>40</v>
      </c>
      <c r="F7" s="54">
        <v>6.7</v>
      </c>
      <c r="G7" s="49" t="s">
        <v>67</v>
      </c>
      <c r="H7" s="4"/>
      <c r="J7" s="49" t="s">
        <v>66</v>
      </c>
      <c r="L7" s="1">
        <f t="shared" si="0"/>
        <v>15</v>
      </c>
      <c r="M7" s="2">
        <f t="shared" si="1"/>
        <v>31.58</v>
      </c>
    </row>
    <row r="8" spans="1:14">
      <c r="A8" s="3" t="s">
        <v>58</v>
      </c>
      <c r="B8" s="52">
        <v>18</v>
      </c>
      <c r="C8" s="61">
        <v>30.15</v>
      </c>
      <c r="H8" s="4"/>
      <c r="L8" s="1">
        <f t="shared" si="0"/>
        <v>18</v>
      </c>
      <c r="M8" s="2">
        <f t="shared" si="1"/>
        <v>30.15</v>
      </c>
    </row>
    <row r="9" spans="1:14">
      <c r="A9" s="3" t="s">
        <v>59</v>
      </c>
      <c r="B9" s="52">
        <v>19</v>
      </c>
      <c r="C9" s="61">
        <v>31.3</v>
      </c>
      <c r="H9" s="4"/>
      <c r="L9" s="1">
        <f t="shared" si="0"/>
        <v>19</v>
      </c>
      <c r="M9" s="2">
        <f t="shared" si="1"/>
        <v>31.3</v>
      </c>
    </row>
    <row r="10" spans="1:14">
      <c r="A10" s="3" t="s">
        <v>21</v>
      </c>
      <c r="B10" s="53">
        <v>11</v>
      </c>
      <c r="C10" s="61">
        <v>22.1</v>
      </c>
      <c r="G10" s="49"/>
      <c r="H10" s="4"/>
      <c r="L10" s="1">
        <f t="shared" si="0"/>
        <v>11</v>
      </c>
      <c r="M10" s="2">
        <f t="shared" si="1"/>
        <v>22.1</v>
      </c>
    </row>
    <row r="11" spans="1:14">
      <c r="A11" s="5" t="s">
        <v>22</v>
      </c>
      <c r="B11" s="53">
        <v>19</v>
      </c>
      <c r="C11" s="61">
        <v>39.299999999999997</v>
      </c>
      <c r="G11" s="49"/>
      <c r="H11" s="4"/>
      <c r="L11" s="1">
        <f t="shared" si="0"/>
        <v>19</v>
      </c>
      <c r="M11" s="2">
        <f t="shared" si="1"/>
        <v>39.299999999999997</v>
      </c>
    </row>
    <row r="13" spans="1:14">
      <c r="B13" s="1">
        <f>SUM(B2:B11)</f>
        <v>143</v>
      </c>
      <c r="C13" s="2">
        <f>SUM(C2:C11)</f>
        <v>280.93</v>
      </c>
      <c r="D13" s="1">
        <f>SUM(D2:D11)</f>
        <v>2</v>
      </c>
      <c r="L13" s="1">
        <f>SUM(L2:L11)</f>
        <v>145</v>
      </c>
      <c r="M13" s="2">
        <f>SUM(M2:M11)</f>
        <v>290.93</v>
      </c>
    </row>
    <row r="17" spans="1:2">
      <c r="A17" s="49" t="s">
        <v>52</v>
      </c>
    </row>
    <row r="18" spans="1:2">
      <c r="A18" s="49" t="s">
        <v>15</v>
      </c>
      <c r="B18" s="49" t="s">
        <v>60</v>
      </c>
    </row>
    <row r="19" spans="1:2">
      <c r="A19" s="49" t="s">
        <v>51</v>
      </c>
      <c r="B19" s="49" t="s">
        <v>61</v>
      </c>
    </row>
    <row r="20" spans="1:2">
      <c r="A20" s="49"/>
      <c r="B20" s="49"/>
    </row>
    <row r="21" spans="1:2">
      <c r="A21" s="49"/>
      <c r="B21" s="49"/>
    </row>
  </sheetData>
  <phoneticPr fontId="1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tabSelected="1" zoomScaleNormal="100" workbookViewId="0"/>
  </sheetViews>
  <sheetFormatPr defaultColWidth="9" defaultRowHeight="13.5"/>
  <cols>
    <col min="1" max="1" width="26.375" style="12" customWidth="1"/>
    <col min="2" max="2" width="5.5" style="11" customWidth="1"/>
    <col min="3" max="3" width="8" style="11" customWidth="1"/>
    <col min="4" max="4" width="11.75" style="11" customWidth="1"/>
    <col min="5" max="5" width="9.875" style="11" customWidth="1"/>
    <col min="6" max="6" width="9.125" style="11" customWidth="1"/>
    <col min="7" max="7" width="10.625" style="11" customWidth="1"/>
    <col min="8" max="8" width="8.5" style="11" customWidth="1"/>
    <col min="9" max="9" width="9.875" style="11" customWidth="1"/>
    <col min="10" max="10" width="9.5" style="11" customWidth="1"/>
    <col min="11" max="11" width="9.875" style="11" customWidth="1"/>
    <col min="12" max="12" width="9" style="11"/>
    <col min="13" max="13" width="7.875" style="11" customWidth="1"/>
    <col min="14" max="14" width="9" style="11"/>
    <col min="15" max="15" width="8.375" style="11" customWidth="1"/>
    <col min="16" max="16384" width="9" style="11"/>
  </cols>
  <sheetData>
    <row r="1" spans="1:14" s="7" customFormat="1" ht="18.75">
      <c r="A1" s="6" t="s">
        <v>86</v>
      </c>
      <c r="K1" s="8"/>
    </row>
    <row r="2" spans="1:14" s="7" customFormat="1" ht="17.25">
      <c r="A2" s="9"/>
      <c r="D2" s="9"/>
    </row>
    <row r="3" spans="1:14">
      <c r="A3" s="10"/>
    </row>
    <row r="4" spans="1:14">
      <c r="A4" s="12" t="s">
        <v>0</v>
      </c>
      <c r="B4" s="13" t="s">
        <v>1</v>
      </c>
      <c r="C4" s="14">
        <v>118.5</v>
      </c>
      <c r="D4" s="49" t="s">
        <v>70</v>
      </c>
    </row>
    <row r="5" spans="1:14">
      <c r="B5" s="13" t="s">
        <v>2</v>
      </c>
      <c r="C5" s="15">
        <v>0</v>
      </c>
      <c r="D5" s="49" t="s">
        <v>82</v>
      </c>
    </row>
    <row r="6" spans="1:14">
      <c r="B6" s="13" t="s">
        <v>3</v>
      </c>
      <c r="C6" s="16">
        <v>4</v>
      </c>
      <c r="D6" s="49" t="s">
        <v>87</v>
      </c>
    </row>
    <row r="7" spans="1:14">
      <c r="B7" s="13" t="s">
        <v>4</v>
      </c>
      <c r="C7" s="15">
        <v>0</v>
      </c>
      <c r="D7" s="11" t="s">
        <v>44</v>
      </c>
    </row>
    <row r="8" spans="1:14" ht="16.5" customHeight="1">
      <c r="B8" s="13" t="s">
        <v>5</v>
      </c>
      <c r="C8" s="15">
        <v>32</v>
      </c>
      <c r="D8" s="55" t="s">
        <v>83</v>
      </c>
      <c r="E8" s="62"/>
      <c r="F8" s="62"/>
      <c r="G8" s="62"/>
      <c r="H8" s="62"/>
      <c r="I8" s="62"/>
      <c r="J8" s="62"/>
      <c r="K8" s="62"/>
      <c r="L8" s="62"/>
      <c r="M8" s="62"/>
      <c r="N8" s="62"/>
    </row>
    <row r="9" spans="1:14" ht="15" customHeight="1">
      <c r="B9" s="13" t="s">
        <v>6</v>
      </c>
      <c r="C9" s="15">
        <v>4.5</v>
      </c>
      <c r="D9" s="63" t="s">
        <v>84</v>
      </c>
      <c r="E9" s="64"/>
      <c r="F9" s="64"/>
      <c r="G9" s="64"/>
      <c r="H9" s="64"/>
      <c r="I9" s="64"/>
      <c r="J9" s="64"/>
      <c r="K9" s="64"/>
      <c r="L9" s="64"/>
      <c r="M9" s="64"/>
      <c r="N9" s="64"/>
    </row>
    <row r="10" spans="1:14">
      <c r="B10" s="13" t="s">
        <v>7</v>
      </c>
      <c r="C10" s="15">
        <v>11.5</v>
      </c>
      <c r="D10" s="49" t="s">
        <v>85</v>
      </c>
    </row>
    <row r="11" spans="1:14">
      <c r="B11" s="13" t="s">
        <v>8</v>
      </c>
      <c r="C11" s="15">
        <v>1.5</v>
      </c>
      <c r="D11" s="11" t="s">
        <v>46</v>
      </c>
    </row>
    <row r="12" spans="1:14">
      <c r="B12" s="13" t="s">
        <v>42</v>
      </c>
      <c r="C12" s="17">
        <v>2</v>
      </c>
      <c r="D12" s="49" t="s">
        <v>79</v>
      </c>
    </row>
    <row r="13" spans="1:14">
      <c r="B13" s="13" t="s">
        <v>45</v>
      </c>
      <c r="C13" s="18">
        <v>0</v>
      </c>
      <c r="D13" s="11" t="s">
        <v>49</v>
      </c>
    </row>
    <row r="14" spans="1:14">
      <c r="B14" s="13"/>
      <c r="C14" s="19"/>
    </row>
    <row r="15" spans="1:14">
      <c r="B15" s="13"/>
      <c r="C15" s="19"/>
    </row>
    <row r="16" spans="1:14" ht="16.5" customHeight="1">
      <c r="A16" s="20"/>
      <c r="C16" s="65" t="s">
        <v>50</v>
      </c>
      <c r="D16" s="66"/>
      <c r="E16" s="66"/>
      <c r="F16" s="66"/>
      <c r="G16" s="66"/>
      <c r="H16" s="66"/>
      <c r="I16" s="66"/>
      <c r="J16" s="66"/>
      <c r="K16" s="66"/>
      <c r="L16" s="66"/>
      <c r="M16" s="66"/>
    </row>
    <row r="17" spans="1:13" ht="16.5" customHeight="1">
      <c r="A17" s="20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</row>
    <row r="18" spans="1:13" ht="16.5" customHeight="1" thickBot="1">
      <c r="A18" s="20"/>
      <c r="B18" s="13"/>
      <c r="C18" s="21"/>
      <c r="E18" s="22"/>
      <c r="F18" s="22"/>
      <c r="G18" s="22"/>
      <c r="H18" s="22"/>
      <c r="I18" s="22"/>
    </row>
    <row r="19" spans="1:13" ht="14.25" thickBot="1">
      <c r="A19" s="20"/>
      <c r="B19" s="23">
        <f>C4-C5-C6-C7-C8-C9-C10-C11-C12-C13</f>
        <v>63</v>
      </c>
      <c r="C19" s="11" t="s">
        <v>47</v>
      </c>
    </row>
    <row r="20" spans="1:13">
      <c r="A20" s="20"/>
      <c r="B20" s="24"/>
      <c r="D20" s="25"/>
      <c r="E20" s="26"/>
      <c r="F20" s="26"/>
      <c r="G20" s="26"/>
      <c r="H20" s="26"/>
      <c r="I20" s="26"/>
      <c r="J20" s="26"/>
      <c r="K20" s="26"/>
      <c r="L20" s="26"/>
      <c r="M20" s="26"/>
    </row>
    <row r="21" spans="1:13">
      <c r="A21" s="20"/>
      <c r="B21" s="24"/>
      <c r="C21" s="27" t="s">
        <v>37</v>
      </c>
      <c r="F21" s="26"/>
      <c r="G21" s="26"/>
      <c r="H21" s="26"/>
      <c r="I21" s="26"/>
      <c r="J21" s="26"/>
      <c r="K21" s="26"/>
      <c r="L21" s="26"/>
      <c r="M21" s="26"/>
    </row>
    <row r="22" spans="1:13">
      <c r="C22" s="28"/>
      <c r="F22" s="27"/>
      <c r="G22" s="29"/>
    </row>
    <row r="23" spans="1:13">
      <c r="E23" s="11" t="s">
        <v>9</v>
      </c>
      <c r="F23" s="11" t="s">
        <v>10</v>
      </c>
      <c r="G23" s="30"/>
      <c r="I23" s="11" t="s">
        <v>35</v>
      </c>
    </row>
    <row r="24" spans="1:13">
      <c r="A24" s="31" t="s">
        <v>11</v>
      </c>
      <c r="C24" s="1" t="s">
        <v>38</v>
      </c>
      <c r="D24" s="1" t="s">
        <v>41</v>
      </c>
      <c r="E24" s="11" t="s">
        <v>12</v>
      </c>
      <c r="F24" s="11" t="s">
        <v>12</v>
      </c>
      <c r="G24" s="11" t="s">
        <v>13</v>
      </c>
      <c r="H24" s="11" t="s">
        <v>14</v>
      </c>
      <c r="I24" s="11" t="s">
        <v>36</v>
      </c>
      <c r="J24" s="32" t="s">
        <v>48</v>
      </c>
      <c r="K24" s="11" t="s">
        <v>43</v>
      </c>
    </row>
    <row r="25" spans="1:13">
      <c r="A25" s="30" t="s">
        <v>15</v>
      </c>
      <c r="C25" s="11">
        <v>7</v>
      </c>
      <c r="D25" s="33">
        <v>17</v>
      </c>
      <c r="E25" s="34">
        <f t="shared" ref="E25:F34" si="0">C25/C$35*$B$19</f>
        <v>3.0413793103448277</v>
      </c>
      <c r="F25" s="34">
        <f t="shared" si="0"/>
        <v>3.6812979067129552</v>
      </c>
      <c r="G25" s="35">
        <f t="shared" ref="G25:G34" si="1">AVERAGE(E25:F25)</f>
        <v>3.3613386085288912</v>
      </c>
      <c r="H25" s="51">
        <f>INT(G25+0.5)</f>
        <v>3</v>
      </c>
      <c r="I25" s="51">
        <v>3</v>
      </c>
      <c r="J25" s="37"/>
      <c r="K25" s="34">
        <f>I25+J25</f>
        <v>3</v>
      </c>
    </row>
    <row r="26" spans="1:13">
      <c r="A26" s="30" t="s">
        <v>16</v>
      </c>
      <c r="C26" s="11">
        <v>20</v>
      </c>
      <c r="D26" s="33">
        <v>43</v>
      </c>
      <c r="E26" s="34">
        <f t="shared" si="0"/>
        <v>8.6896551724137936</v>
      </c>
      <c r="F26" s="34">
        <f t="shared" si="0"/>
        <v>9.3115182346268863</v>
      </c>
      <c r="G26" s="35">
        <f t="shared" si="1"/>
        <v>9.0005867035203408</v>
      </c>
      <c r="H26" s="51">
        <f t="shared" ref="H26:H34" si="2">INT(G26+0.5)</f>
        <v>9</v>
      </c>
      <c r="I26" s="51">
        <v>9</v>
      </c>
      <c r="J26" s="37"/>
      <c r="K26" s="34">
        <f t="shared" ref="K26:K34" si="3">I26+J26</f>
        <v>9</v>
      </c>
    </row>
    <row r="27" spans="1:13">
      <c r="A27" s="30" t="s">
        <v>17</v>
      </c>
      <c r="C27" s="11">
        <v>14</v>
      </c>
      <c r="D27" s="33">
        <v>23.1</v>
      </c>
      <c r="E27" s="34">
        <f t="shared" si="0"/>
        <v>6.0827586206896553</v>
      </c>
      <c r="F27" s="34">
        <f t="shared" si="0"/>
        <v>5.0022342144158385</v>
      </c>
      <c r="G27" s="35">
        <f t="shared" si="1"/>
        <v>5.5424964175527469</v>
      </c>
      <c r="H27" s="51">
        <f t="shared" si="2"/>
        <v>6</v>
      </c>
      <c r="I27" s="36">
        <v>6</v>
      </c>
      <c r="J27" s="58">
        <v>0.5</v>
      </c>
      <c r="K27" s="34">
        <f t="shared" si="3"/>
        <v>6.5</v>
      </c>
    </row>
    <row r="28" spans="1:13">
      <c r="A28" s="30" t="s">
        <v>18</v>
      </c>
      <c r="C28" s="11">
        <v>10</v>
      </c>
      <c r="D28" s="33">
        <v>24.5</v>
      </c>
      <c r="E28" s="34">
        <f t="shared" si="0"/>
        <v>4.3448275862068968</v>
      </c>
      <c r="F28" s="34">
        <f t="shared" si="0"/>
        <v>5.3053999243804348</v>
      </c>
      <c r="G28" s="35">
        <f t="shared" si="1"/>
        <v>4.8251137552936658</v>
      </c>
      <c r="H28" s="51">
        <f t="shared" si="2"/>
        <v>5</v>
      </c>
      <c r="I28" s="51">
        <v>5</v>
      </c>
      <c r="J28" s="37"/>
      <c r="K28" s="34">
        <f t="shared" si="3"/>
        <v>5</v>
      </c>
    </row>
    <row r="29" spans="1:13">
      <c r="A29" s="30" t="s">
        <v>19</v>
      </c>
      <c r="C29" s="11">
        <v>12</v>
      </c>
      <c r="D29" s="33">
        <v>28.9</v>
      </c>
      <c r="E29" s="34">
        <f t="shared" si="0"/>
        <v>5.2137931034482756</v>
      </c>
      <c r="F29" s="34">
        <f t="shared" si="0"/>
        <v>6.2582064414120229</v>
      </c>
      <c r="G29" s="35">
        <f t="shared" si="1"/>
        <v>5.7359997724301497</v>
      </c>
      <c r="H29" s="51">
        <f t="shared" si="2"/>
        <v>6</v>
      </c>
      <c r="I29" s="51">
        <v>6</v>
      </c>
      <c r="J29" s="58">
        <v>1</v>
      </c>
      <c r="K29" s="34">
        <f t="shared" si="3"/>
        <v>7</v>
      </c>
    </row>
    <row r="30" spans="1:13">
      <c r="A30" s="30" t="s">
        <v>20</v>
      </c>
      <c r="C30" s="11">
        <v>15</v>
      </c>
      <c r="D30" s="33">
        <v>31.58</v>
      </c>
      <c r="E30" s="34">
        <f t="shared" si="0"/>
        <v>6.5172413793103443</v>
      </c>
      <c r="F30" s="34">
        <f t="shared" si="0"/>
        <v>6.8385522290585357</v>
      </c>
      <c r="G30" s="35">
        <f t="shared" si="1"/>
        <v>6.6778968041844404</v>
      </c>
      <c r="H30" s="51">
        <f t="shared" si="2"/>
        <v>7</v>
      </c>
      <c r="I30" s="36">
        <v>7</v>
      </c>
      <c r="J30" s="37"/>
      <c r="K30" s="34">
        <f t="shared" si="3"/>
        <v>7</v>
      </c>
    </row>
    <row r="31" spans="1:13">
      <c r="A31" s="3" t="s">
        <v>58</v>
      </c>
      <c r="C31" s="11">
        <v>18</v>
      </c>
      <c r="D31" s="33">
        <v>30.15</v>
      </c>
      <c r="E31" s="34">
        <f t="shared" si="0"/>
        <v>7.8206896551724139</v>
      </c>
      <c r="F31" s="34">
        <f t="shared" si="0"/>
        <v>6.5288901110232693</v>
      </c>
      <c r="G31" s="35">
        <f t="shared" si="1"/>
        <v>7.1747898830978416</v>
      </c>
      <c r="H31" s="51">
        <f t="shared" si="2"/>
        <v>7</v>
      </c>
      <c r="I31" s="36">
        <v>7</v>
      </c>
      <c r="J31" s="37"/>
      <c r="K31" s="34">
        <f t="shared" si="3"/>
        <v>7</v>
      </c>
    </row>
    <row r="32" spans="1:13">
      <c r="A32" s="3" t="s">
        <v>59</v>
      </c>
      <c r="C32" s="11">
        <v>19</v>
      </c>
      <c r="D32" s="33">
        <v>31.3</v>
      </c>
      <c r="E32" s="34">
        <f t="shared" si="0"/>
        <v>8.2551724137931046</v>
      </c>
      <c r="F32" s="34">
        <f t="shared" si="0"/>
        <v>6.7779190870656176</v>
      </c>
      <c r="G32" s="35">
        <f t="shared" si="1"/>
        <v>7.5165457504293611</v>
      </c>
      <c r="H32" s="51">
        <f t="shared" si="2"/>
        <v>8</v>
      </c>
      <c r="I32" s="60">
        <v>7</v>
      </c>
      <c r="J32" s="37"/>
      <c r="K32" s="34">
        <f t="shared" si="3"/>
        <v>7</v>
      </c>
    </row>
    <row r="33" spans="1:12">
      <c r="A33" s="30" t="s">
        <v>21</v>
      </c>
      <c r="C33" s="11">
        <v>11</v>
      </c>
      <c r="D33" s="33">
        <v>22.1</v>
      </c>
      <c r="E33" s="34">
        <f t="shared" si="0"/>
        <v>4.7793103448275858</v>
      </c>
      <c r="F33" s="34">
        <f t="shared" si="0"/>
        <v>4.7856872787268419</v>
      </c>
      <c r="G33" s="35">
        <f t="shared" si="1"/>
        <v>4.7824988117772138</v>
      </c>
      <c r="H33" s="51">
        <f t="shared" si="2"/>
        <v>5</v>
      </c>
      <c r="I33" s="51">
        <v>5</v>
      </c>
      <c r="J33" s="37"/>
      <c r="K33" s="34">
        <f t="shared" si="3"/>
        <v>5</v>
      </c>
    </row>
    <row r="34" spans="1:12">
      <c r="A34" s="38" t="s">
        <v>22</v>
      </c>
      <c r="B34" s="39"/>
      <c r="C34" s="39">
        <v>19</v>
      </c>
      <c r="D34" s="50">
        <v>39.299999999999997</v>
      </c>
      <c r="E34" s="40">
        <f t="shared" si="0"/>
        <v>8.2551724137931046</v>
      </c>
      <c r="F34" s="40">
        <f t="shared" si="0"/>
        <v>8.5102945725775943</v>
      </c>
      <c r="G34" s="41">
        <f t="shared" si="1"/>
        <v>8.3827334931853486</v>
      </c>
      <c r="H34" s="48">
        <f t="shared" si="2"/>
        <v>8</v>
      </c>
      <c r="I34" s="48">
        <v>8</v>
      </c>
      <c r="J34" s="59">
        <v>0.5</v>
      </c>
      <c r="K34" s="40">
        <f t="shared" si="3"/>
        <v>8.5</v>
      </c>
      <c r="L34" s="42"/>
    </row>
    <row r="35" spans="1:12">
      <c r="A35" s="30" t="s">
        <v>23</v>
      </c>
      <c r="C35" s="43">
        <f t="shared" ref="C35:H35" si="4">SUM(C25:C34)</f>
        <v>145</v>
      </c>
      <c r="D35" s="44">
        <f t="shared" si="4"/>
        <v>290.93</v>
      </c>
      <c r="E35" s="34">
        <f t="shared" si="4"/>
        <v>63</v>
      </c>
      <c r="F35" s="34">
        <f t="shared" si="4"/>
        <v>62.999999999999993</v>
      </c>
      <c r="G35" s="35">
        <f t="shared" si="4"/>
        <v>63</v>
      </c>
      <c r="H35" s="36">
        <f t="shared" si="4"/>
        <v>64</v>
      </c>
      <c r="I35" s="36">
        <f>SUM(I25:I34)</f>
        <v>63</v>
      </c>
      <c r="J35" s="42"/>
      <c r="K35" s="45">
        <f>SUM(K25:K34)</f>
        <v>65</v>
      </c>
      <c r="L35" s="42"/>
    </row>
    <row r="37" spans="1:12">
      <c r="A37" s="46" t="s">
        <v>24</v>
      </c>
      <c r="B37" s="49" t="s">
        <v>69</v>
      </c>
    </row>
    <row r="38" spans="1:12">
      <c r="A38" s="11"/>
      <c r="B38" s="49" t="s">
        <v>68</v>
      </c>
    </row>
    <row r="40" spans="1:12">
      <c r="A40" s="46" t="s">
        <v>26</v>
      </c>
      <c r="B40" s="56" t="s">
        <v>71</v>
      </c>
    </row>
    <row r="41" spans="1:12">
      <c r="A41" s="46"/>
      <c r="B41" s="56" t="s">
        <v>74</v>
      </c>
    </row>
    <row r="42" spans="1:12">
      <c r="A42" s="46"/>
      <c r="B42" s="56" t="s">
        <v>75</v>
      </c>
    </row>
    <row r="43" spans="1:12">
      <c r="A43" s="46"/>
      <c r="B43" s="56" t="s">
        <v>73</v>
      </c>
    </row>
    <row r="44" spans="1:12">
      <c r="A44" s="46"/>
      <c r="B44" s="56" t="s">
        <v>72</v>
      </c>
    </row>
    <row r="45" spans="1:12">
      <c r="A45" s="46"/>
      <c r="B45" s="57" t="s">
        <v>77</v>
      </c>
    </row>
    <row r="46" spans="1:12">
      <c r="A46" s="46"/>
      <c r="B46" s="57" t="s">
        <v>78</v>
      </c>
    </row>
    <row r="47" spans="1:12">
      <c r="A47" s="46"/>
      <c r="B47" s="57" t="s">
        <v>76</v>
      </c>
    </row>
    <row r="48" spans="1:12">
      <c r="A48" s="46"/>
      <c r="B48" s="57"/>
    </row>
    <row r="50" spans="1:2">
      <c r="A50" s="46" t="s">
        <v>25</v>
      </c>
      <c r="B50" s="49" t="s">
        <v>81</v>
      </c>
    </row>
    <row r="52" spans="1:2">
      <c r="B52" s="11" t="s">
        <v>33</v>
      </c>
    </row>
    <row r="53" spans="1:2">
      <c r="B53" s="11" t="s">
        <v>27</v>
      </c>
    </row>
    <row r="54" spans="1:2">
      <c r="B54" s="11" t="s">
        <v>31</v>
      </c>
    </row>
    <row r="55" spans="1:2">
      <c r="B55" s="11" t="s">
        <v>34</v>
      </c>
    </row>
    <row r="56" spans="1:2">
      <c r="B56" s="49" t="s">
        <v>53</v>
      </c>
    </row>
    <row r="57" spans="1:2">
      <c r="B57" s="49" t="s">
        <v>56</v>
      </c>
    </row>
    <row r="58" spans="1:2">
      <c r="B58" s="47" t="s">
        <v>55</v>
      </c>
    </row>
    <row r="59" spans="1:2">
      <c r="B59" s="49" t="s">
        <v>57</v>
      </c>
    </row>
    <row r="60" spans="1:2">
      <c r="B60" s="47" t="s">
        <v>54</v>
      </c>
    </row>
    <row r="61" spans="1:2">
      <c r="B61" s="49" t="s">
        <v>80</v>
      </c>
    </row>
    <row r="62" spans="1:2">
      <c r="A62" s="56"/>
      <c r="B62" s="49"/>
    </row>
    <row r="63" spans="1:2">
      <c r="B63" s="49"/>
    </row>
    <row r="65" spans="2:2" s="11" customFormat="1">
      <c r="B65" s="49"/>
    </row>
    <row r="66" spans="2:2" s="11" customFormat="1">
      <c r="B66" s="49"/>
    </row>
    <row r="67" spans="2:2" s="11" customFormat="1">
      <c r="B67" s="49"/>
    </row>
  </sheetData>
  <mergeCells count="2">
    <mergeCell ref="D9:N9"/>
    <mergeCell ref="C16:M17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基礎データ</vt:lpstr>
      <vt:lpstr>夜数シミュレーション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chie</dc:creator>
  <cp:lastModifiedBy>Takeda</cp:lastModifiedBy>
  <cp:lastPrinted>2014-05-06T23:54:24Z</cp:lastPrinted>
  <dcterms:created xsi:type="dcterms:W3CDTF">2012-04-25T02:33:26Z</dcterms:created>
  <dcterms:modified xsi:type="dcterms:W3CDTF">2019-10-22T04:27:34Z</dcterms:modified>
</cp:coreProperties>
</file>